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80" windowWidth="20970" windowHeight="10230" activeTab="0"/>
  </bookViews>
  <sheets>
    <sheet name="Расчет" sheetId="1" r:id="rId1"/>
    <sheet name="ФормаГарант" sheetId="2" r:id="rId2"/>
    <sheet name="data" sheetId="3" r:id="rId3"/>
  </sheets>
  <definedNames>
    <definedName name="autofit_rows">'Расчет'!$14:$23</definedName>
    <definedName name="Coupon">'data'!$B$62</definedName>
    <definedName name="Coupons">'data'!$B$60:$B$61</definedName>
    <definedName name="Div">'data'!$C$58</definedName>
    <definedName name="HRow">'ФормаГарант'!#REF!</definedName>
    <definedName name="INIT_METALAREA">'data'!$B$2:$C$51</definedName>
    <definedName name="LABEL_AREA">'Расчет'!$A$1:$A$7</definedName>
    <definedName name="NumericArea">'Расчет'!$F$29:$F$51</definedName>
    <definedName name="Prec">'data'!$B$57</definedName>
    <definedName name="Precisions">'data'!$B$53:$B$56</definedName>
    <definedName name="ReportAreaGarant">'ФормаГарант'!$A$1:$P$25</definedName>
    <definedName name="V_CODE">'Расчет'!#REF!</definedName>
    <definedName name="WORKAREA">'Расчет'!#REF!</definedName>
    <definedName name="_xlnm.Print_Area" localSheetId="0">'Расчет'!$A$1:$F$58</definedName>
  </definedNames>
  <calcPr fullCalcOnLoad="1"/>
</workbook>
</file>

<file path=xl/sharedStrings.xml><?xml version="1.0" encoding="utf-8"?>
<sst xmlns="http://schemas.openxmlformats.org/spreadsheetml/2006/main" count="389" uniqueCount="103">
  <si>
    <t>Код
стр.</t>
  </si>
  <si>
    <t>Альтернативы точности</t>
  </si>
  <si>
    <t>Денежные средства на счетах в кредитных организациях</t>
  </si>
  <si>
    <t>010</t>
  </si>
  <si>
    <t>020</t>
  </si>
  <si>
    <t>030</t>
  </si>
  <si>
    <t>031</t>
  </si>
  <si>
    <t>040</t>
  </si>
  <si>
    <t>041</t>
  </si>
  <si>
    <t>050</t>
  </si>
  <si>
    <t>060</t>
  </si>
  <si>
    <t>070</t>
  </si>
  <si>
    <t>080</t>
  </si>
  <si>
    <t>090</t>
  </si>
  <si>
    <t xml:space="preserve">Прочие активы                          </t>
  </si>
  <si>
    <t>На конец периода</t>
  </si>
  <si>
    <t>Активы:</t>
  </si>
  <si>
    <t>Обязательства:</t>
  </si>
  <si>
    <t>Итого сумма обязательств</t>
  </si>
  <si>
    <t>ИТОГО стоимость чистых активов: (строки 060 - 080)</t>
  </si>
  <si>
    <t>032</t>
  </si>
  <si>
    <t>033</t>
  </si>
  <si>
    <t>034</t>
  </si>
  <si>
    <t>035</t>
  </si>
  <si>
    <t>036</t>
  </si>
  <si>
    <t>037</t>
  </si>
  <si>
    <t>042</t>
  </si>
  <si>
    <t>043</t>
  </si>
  <si>
    <t>071</t>
  </si>
  <si>
    <t>072</t>
  </si>
  <si>
    <t>073</t>
  </si>
  <si>
    <t>ИТОГО ИМУЩЕСТВА: (строки 010 + 020 + 030 + 040 + 050 )</t>
  </si>
  <si>
    <t>Депозиты в рублях в кредитных организациях</t>
  </si>
  <si>
    <t>Дата и номер договора доверительно управления:</t>
  </si>
  <si>
    <t>Уполномоченное должностное лицо</t>
  </si>
  <si>
    <t>управляющей компании</t>
  </si>
  <si>
    <t>Расчет</t>
  </si>
  <si>
    <t>Вид имущества</t>
  </si>
  <si>
    <t>Рублей</t>
  </si>
  <si>
    <t>Рублей, копеек</t>
  </si>
  <si>
    <t>038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</si>
  <si>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</si>
  <si>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         </t>
  </si>
  <si>
    <t>муниципальные облигации</t>
  </si>
  <si>
    <t>облигации российских хозяйственных обществ</t>
  </si>
  <si>
    <t>акции российских эмитентов, созданных в форме открытых акционерных обществ</t>
  </si>
  <si>
    <t>паи (акции, доли) индексных инвестиционных фондов, размещающих средства в государственные ценные бумаги иностранных государств,облигации и акции иностранных эмитентов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</si>
  <si>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</si>
  <si>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</si>
  <si>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дебиторская задолженность по процентному (купонному) доходу по облигациям</t>
  </si>
  <si>
    <t xml:space="preserve">прочая дебиторская задолженность     </t>
  </si>
  <si>
    <t>Дебиторская задолженность,
в том числе:</t>
  </si>
  <si>
    <t>Ценные бумаги,
в том числе:</t>
  </si>
  <si>
    <t>Кредиторская задолженность,
в том числе:</t>
  </si>
  <si>
    <t>М.П.</t>
  </si>
  <si>
    <t>кредиторская задолженность по выплате вознаграждения управляющей компании</t>
  </si>
  <si>
    <t>074</t>
  </si>
  <si>
    <t>075</t>
  </si>
  <si>
    <t xml:space="preserve">прочая кредиторская задолженность   </t>
  </si>
  <si>
    <t>Полное наименование, ИНН/КПП управляющей компании:</t>
  </si>
  <si>
    <t>Тыс.руб.( 3 знака )</t>
  </si>
  <si>
    <t>Тыс.руб.( 5 знаков )</t>
  </si>
  <si>
    <t xml:space="preserve">Альтернативы </t>
  </si>
  <si>
    <t>неоплаченных купонов</t>
  </si>
  <si>
    <t>Неоплаченный купон помещать</t>
  </si>
  <si>
    <t>в 42 строку</t>
  </si>
  <si>
    <t>в 43 строку</t>
  </si>
  <si>
    <t xml:space="preserve">стоимости чистых активов, </t>
  </si>
  <si>
    <t>Полное наименование, ИНН/КПП учредителя управления</t>
  </si>
  <si>
    <t>Приказ ФСФР №06-155/пз-н</t>
  </si>
  <si>
    <t>от 26.12.2006г.</t>
  </si>
  <si>
    <t>ПИФ-Б','ПИФ-ОШ'</t>
  </si>
  <si>
    <t>OPE (11):  ООО УК "ОТКРЫТИЕ"
Fansy-SPECTRE V04.15 (updated 18.03.2012 17:18:06)
User name: SYSDBA_SIDOROVA, active form: _SIGN_RESTS0
HostName: DCD-SQL-UK, Database: SDP_DATA.ms
driver: SQLServer v.10.50.1617.0 (dbExpress)
metadata: V04.15, exe-file: V04.15
Program version: 4.0.15  Build: 0
\\dcd-sql-uk.open.ru\SPECTRE\SPECTRE.exe - 29.02.2012 16:30:20
Наименование шаблона: \\dcd-sql-uk.open.ru\SPECTRE\REPORT\CHAF_PFR_2007.xlt - 16.07.2010 14:52:58
Отчёт сформирован: 12.07.2012 18:06:55</t>
  </si>
  <si>
    <t>235-ЦК от 19.07.2011</t>
  </si>
  <si>
    <t>235-ЦК</t>
  </si>
  <si>
    <t>19.07.2011</t>
  </si>
  <si>
    <t>Фонд собственник целевого капитала "Эндаумент НГУ" ИНН:5408258573 КПП:540801001</t>
  </si>
  <si>
    <t xml:space="preserve"> ООО УК "ОТКРЫТИЕ"</t>
  </si>
  <si>
    <t>Фонд собственник целевого капитала "Эндаумент НГУ"</t>
  </si>
  <si>
    <t>30 июня 2012 года</t>
  </si>
  <si>
    <t>30.06.2012</t>
  </si>
  <si>
    <t>12.07.2012 18:06:56</t>
  </si>
  <si>
    <t>Общество с ограниченной ответственностью "Управляющая компания "ОТКРЫТИЕ"    ИНН 7705394773    КПП 775001001</t>
  </si>
  <si>
    <t>Фонд собственник целевого капитала "Эндаумент НГУ"    ИНН 5408258573    КПП 540801001</t>
  </si>
  <si>
    <t>Общество с ограниченной ответственностью "Управляющая компания "ОТКРЫТИЕ"</t>
  </si>
  <si>
    <t>Генеральный директор</t>
  </si>
  <si>
    <t>Рудоманенко Д.Ю.</t>
  </si>
  <si>
    <t>Васильева Ольга Алексеевна</t>
  </si>
  <si>
    <t>Авакян А.А.</t>
  </si>
  <si>
    <t xml:space="preserve">Начальник Управления внутреннего учета </t>
  </si>
  <si>
    <t>12.07.2012</t>
  </si>
  <si>
    <t>18:06</t>
  </si>
  <si>
    <t>Тыс.руб.</t>
  </si>
  <si>
    <t>72.48900</t>
  </si>
  <si>
    <t>9283.15574</t>
  </si>
  <si>
    <t>5346.97210</t>
  </si>
  <si>
    <t>0.00000</t>
  </si>
  <si>
    <t>170.14790</t>
  </si>
  <si>
    <t>17.86885</t>
  </si>
  <si>
    <t>152.27905</t>
  </si>
  <si>
    <t>14872.76474</t>
  </si>
  <si>
    <t>в которые инвестированы средства целевого капитала</t>
  </si>
  <si>
    <t>средства целевого капитала на специальных брокерских счетах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</si>
</sst>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00"/>
    <numFmt numFmtId="171" formatCode="#,##0.000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2"/>
      <name val="Arial"/>
      <family val="2"/>
    </font>
    <font>
      <sz val="2"/>
      <name val="Arial"/>
      <family val="2"/>
    </font>
    <font>
      <sz val="9"/>
      <name val="Arial Cyr"/>
      <family val="0"/>
    </font>
    <font>
      <sz val="10"/>
      <color indexed="30"/>
      <name val="Arial Cyr"/>
      <family val="0"/>
    </font>
    <font>
      <sz val="9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19" xfId="0" applyFont="1" applyFill="1" applyBorder="1" applyAlignment="1">
      <alignment horizontal="centerContinuous" wrapText="1"/>
    </xf>
    <xf numFmtId="0" fontId="4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wrapText="1"/>
    </xf>
    <xf numFmtId="0" fontId="4" fillId="0" borderId="13" xfId="0" applyFont="1" applyFill="1" applyBorder="1" applyAlignment="1">
      <alignment horizontal="centerContinuous" vertical="top" wrapText="1"/>
    </xf>
    <xf numFmtId="0" fontId="4" fillId="0" borderId="11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horizontal="centerContinuous" vertical="top" wrapText="1"/>
    </xf>
    <xf numFmtId="0" fontId="7" fillId="0" borderId="20" xfId="0" applyFont="1" applyFill="1" applyBorder="1" applyAlignment="1">
      <alignment horizontal="centerContinuous" wrapText="1"/>
    </xf>
    <xf numFmtId="0" fontId="6" fillId="0" borderId="20" xfId="0" applyFont="1" applyFill="1" applyBorder="1" applyAlignment="1">
      <alignment horizontal="centerContinuous" vertical="top" wrapText="1"/>
    </xf>
    <xf numFmtId="0" fontId="6" fillId="0" borderId="21" xfId="0" applyFont="1" applyFill="1" applyBorder="1" applyAlignment="1">
      <alignment horizontal="centerContinuous" vertical="top" wrapText="1"/>
    </xf>
    <xf numFmtId="0" fontId="7" fillId="35" borderId="0" xfId="0" applyFont="1" applyFill="1" applyAlignment="1">
      <alignment/>
    </xf>
    <xf numFmtId="0" fontId="6" fillId="0" borderId="0" xfId="0" applyFont="1" applyFill="1" applyAlignment="1" quotePrefix="1">
      <alignment horizontal="centerContinuous" wrapText="1"/>
    </xf>
    <xf numFmtId="0" fontId="7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vertical="top" wrapText="1"/>
    </xf>
    <xf numFmtId="0" fontId="0" fillId="36" borderId="0" xfId="0" applyFill="1" applyAlignment="1">
      <alignment/>
    </xf>
    <xf numFmtId="165" fontId="1" fillId="0" borderId="18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5" borderId="13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left" vertic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0" xfId="0" applyNumberFormat="1" applyFont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23" xfId="0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39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dcd-sql-uk\SPECTRE\REPORT\OPEN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6</xdr:row>
      <xdr:rowOff>47625</xdr:rowOff>
    </xdr:to>
    <xdr:pic>
      <xdr:nvPicPr>
        <xdr:cNvPr id="1" name="OPEN.png" descr="\\dcd-sql-uk\SPECTRE\REPORT\OPEN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895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8"/>
  <sheetViews>
    <sheetView showGridLines="0" tabSelected="1" zoomScalePageLayoutView="0" workbookViewId="0" topLeftCell="A1">
      <selection activeCell="A48" sqref="A48:D48"/>
    </sheetView>
  </sheetViews>
  <sheetFormatPr defaultColWidth="9.00390625" defaultRowHeight="12.75"/>
  <cols>
    <col min="1" max="1" width="22.875" style="13" customWidth="1"/>
    <col min="2" max="2" width="14.75390625" style="13" customWidth="1"/>
    <col min="3" max="3" width="13.125" style="13" customWidth="1"/>
    <col min="4" max="4" width="13.75390625" style="13" customWidth="1"/>
    <col min="5" max="5" width="4.875" style="13" customWidth="1"/>
    <col min="6" max="6" width="23.875" style="13" customWidth="1"/>
    <col min="7" max="7" width="24.875" style="13" customWidth="1"/>
    <col min="8" max="16384" width="9.125" style="13" customWidth="1"/>
  </cols>
  <sheetData>
    <row r="1" spans="1:7" s="39" customFormat="1" ht="11.25">
      <c r="A1" s="38"/>
      <c r="B1" s="38"/>
      <c r="C1" s="38"/>
      <c r="D1" s="43"/>
      <c r="E1" s="38"/>
      <c r="F1" s="38"/>
      <c r="G1" s="39" t="s">
        <v>69</v>
      </c>
    </row>
    <row r="2" spans="1:7" s="39" customFormat="1" ht="11.25">
      <c r="A2" s="38"/>
      <c r="B2" s="38"/>
      <c r="C2" s="38"/>
      <c r="D2" s="43"/>
      <c r="E2" s="38"/>
      <c r="F2" s="38"/>
      <c r="G2" s="39" t="s">
        <v>70</v>
      </c>
    </row>
    <row r="3" spans="1:6" s="39" customFormat="1" ht="11.25">
      <c r="A3" s="38"/>
      <c r="B3" s="38"/>
      <c r="C3" s="38"/>
      <c r="D3" s="43"/>
      <c r="E3" s="38"/>
      <c r="F3" s="38"/>
    </row>
    <row r="4" spans="1:6" s="39" customFormat="1" ht="11.25">
      <c r="A4" s="38"/>
      <c r="B4" s="38"/>
      <c r="C4" s="38"/>
      <c r="D4" s="43"/>
      <c r="E4" s="38"/>
      <c r="F4" s="38"/>
    </row>
    <row r="5" spans="1:6" s="39" customFormat="1" ht="11.25">
      <c r="A5" s="38"/>
      <c r="B5" s="38"/>
      <c r="C5" s="38"/>
      <c r="D5" s="43"/>
      <c r="E5" s="38"/>
      <c r="F5" s="38"/>
    </row>
    <row r="6" spans="1:6" s="39" customFormat="1" ht="11.25">
      <c r="A6" s="38"/>
      <c r="B6" s="38"/>
      <c r="C6" s="38"/>
      <c r="D6" s="43"/>
      <c r="E6" s="38"/>
      <c r="F6" s="38"/>
    </row>
    <row r="7" spans="1:6" ht="12.75">
      <c r="A7" s="12"/>
      <c r="B7" s="12"/>
      <c r="C7" s="12"/>
      <c r="D7" s="12"/>
      <c r="E7" s="12"/>
      <c r="F7" s="12"/>
    </row>
    <row r="8" spans="1:6" ht="12.75">
      <c r="A8" s="14" t="s">
        <v>36</v>
      </c>
      <c r="B8" s="15"/>
      <c r="C8" s="15"/>
      <c r="D8" s="15"/>
      <c r="E8" s="15"/>
      <c r="F8" s="15"/>
    </row>
    <row r="9" spans="1:6" ht="12.75">
      <c r="A9" s="14" t="s">
        <v>67</v>
      </c>
      <c r="B9" s="15"/>
      <c r="C9" s="15"/>
      <c r="D9" s="15"/>
      <c r="E9" s="15"/>
      <c r="F9" s="15"/>
    </row>
    <row r="10" spans="1:6" ht="12.75">
      <c r="A10" s="14" t="s">
        <v>101</v>
      </c>
      <c r="B10" s="15"/>
      <c r="C10" s="15"/>
      <c r="D10" s="15"/>
      <c r="E10" s="15"/>
      <c r="F10" s="15"/>
    </row>
    <row r="11" spans="1:6" ht="12.75">
      <c r="A11" s="14" t="str">
        <f>"по состоянию на "&amp;TEXT(data!C9,"ДД.ММ.ГГГГ")</f>
        <v>по состоянию на 30.06.2012</v>
      </c>
      <c r="B11" s="15"/>
      <c r="C11" s="15"/>
      <c r="D11" s="15"/>
      <c r="E11" s="15"/>
      <c r="F11" s="15"/>
    </row>
    <row r="12" spans="1:6" ht="12.75">
      <c r="A12" s="16"/>
      <c r="B12" s="15"/>
      <c r="C12" s="15"/>
      <c r="D12" s="15"/>
      <c r="E12" s="15"/>
      <c r="F12" s="15"/>
    </row>
    <row r="13" spans="1:6" ht="12.75">
      <c r="A13" s="29" t="s">
        <v>68</v>
      </c>
      <c r="B13" s="30"/>
      <c r="C13" s="31"/>
      <c r="D13" s="31"/>
      <c r="E13" s="31"/>
      <c r="F13" s="32"/>
    </row>
    <row r="14" spans="1:6" ht="12.75">
      <c r="A14" s="35" t="str">
        <f>data!B15</f>
        <v>Фонд собственник целевого капитала "Эндаумент НГУ"    ИНН 5408258573    КПП 540801001</v>
      </c>
      <c r="B14" s="34"/>
      <c r="C14" s="33"/>
      <c r="D14" s="33"/>
      <c r="E14" s="33"/>
      <c r="F14" s="36"/>
    </row>
    <row r="15" spans="1:6" s="48" customFormat="1" ht="5.25">
      <c r="A15" s="44"/>
      <c r="B15" s="45"/>
      <c r="C15" s="46"/>
      <c r="D15" s="46"/>
      <c r="E15" s="46"/>
      <c r="F15" s="47"/>
    </row>
    <row r="16" spans="1:6" s="48" customFormat="1" ht="5.25">
      <c r="A16" s="49"/>
      <c r="B16" s="50"/>
      <c r="C16" s="51"/>
      <c r="D16" s="51"/>
      <c r="E16" s="51"/>
      <c r="F16" s="51"/>
    </row>
    <row r="17" spans="1:6" ht="12.75">
      <c r="A17" s="29" t="s">
        <v>59</v>
      </c>
      <c r="B17" s="30"/>
      <c r="C17" s="31"/>
      <c r="D17" s="31"/>
      <c r="E17" s="31"/>
      <c r="F17" s="32"/>
    </row>
    <row r="18" spans="1:6" ht="25.5">
      <c r="A18" s="35" t="str">
        <f>data!B12</f>
        <v>Общество с ограниченной ответственностью "Управляющая компания "ОТКРЫТИЕ"    ИНН 7705394773    КПП 775001001</v>
      </c>
      <c r="B18" s="34"/>
      <c r="C18" s="33"/>
      <c r="D18" s="33"/>
      <c r="E18" s="33"/>
      <c r="F18" s="36"/>
    </row>
    <row r="19" spans="1:6" s="48" customFormat="1" ht="5.25">
      <c r="A19" s="44"/>
      <c r="B19" s="45"/>
      <c r="C19" s="46"/>
      <c r="D19" s="46"/>
      <c r="E19" s="46"/>
      <c r="F19" s="47"/>
    </row>
    <row r="20" spans="1:6" s="48" customFormat="1" ht="5.25">
      <c r="A20" s="49"/>
      <c r="B20" s="50"/>
      <c r="C20" s="51"/>
      <c r="D20" s="51"/>
      <c r="E20" s="51"/>
      <c r="F20" s="51"/>
    </row>
    <row r="21" spans="1:6" ht="12.75">
      <c r="A21" s="16"/>
      <c r="B21" s="12"/>
      <c r="C21" s="12"/>
      <c r="D21" s="12"/>
      <c r="E21" s="12"/>
      <c r="F21" s="12"/>
    </row>
    <row r="22" spans="1:6" ht="12.75">
      <c r="A22" s="19" t="s">
        <v>33</v>
      </c>
      <c r="B22" s="17"/>
      <c r="C22" s="12"/>
      <c r="D22" s="37" t="str">
        <f>data!B2</f>
        <v>235-ЦК от 19.07.2011</v>
      </c>
      <c r="E22" s="37"/>
      <c r="F22" s="37"/>
    </row>
    <row r="23" spans="1:6" ht="12.75">
      <c r="A23" s="19"/>
      <c r="B23" s="17"/>
      <c r="C23" s="12"/>
      <c r="D23" s="37"/>
      <c r="E23" s="37"/>
      <c r="F23" s="37"/>
    </row>
    <row r="24" spans="1:6" ht="12.75">
      <c r="A24" s="28" t="str">
        <f>"Дата и время составления расчета: "&amp;TEXT(data!B10,"ДД.ММ.ГГГГ ч:мм")</f>
        <v>Дата и время составления расчета: 12.07.2012 18:06</v>
      </c>
      <c r="B24" s="18"/>
      <c r="C24" s="18"/>
      <c r="D24" s="18"/>
      <c r="E24" s="18"/>
      <c r="F24" s="18"/>
    </row>
    <row r="25" spans="1:6" ht="7.5" customHeight="1">
      <c r="A25" s="12"/>
      <c r="B25" s="12"/>
      <c r="C25" s="12"/>
      <c r="D25" s="12"/>
      <c r="E25" s="12"/>
      <c r="F25" s="12"/>
    </row>
    <row r="26" spans="1:9" ht="53.25" customHeight="1">
      <c r="A26" s="73" t="s">
        <v>37</v>
      </c>
      <c r="B26" s="74"/>
      <c r="C26" s="74"/>
      <c r="D26" s="75"/>
      <c r="E26" s="42" t="s">
        <v>0</v>
      </c>
      <c r="F26" s="42" t="str">
        <f>IF(Prec&lt;=2,"Тыс.руб.",data!C57)</f>
        <v>Тыс.руб.</v>
      </c>
      <c r="G26" s="57"/>
      <c r="H26" s="58"/>
      <c r="I26" s="58"/>
    </row>
    <row r="27" spans="1:8" s="21" customFormat="1" ht="12.75">
      <c r="A27" s="76">
        <v>1</v>
      </c>
      <c r="B27" s="77"/>
      <c r="C27" s="77"/>
      <c r="D27" s="78"/>
      <c r="E27" s="20">
        <v>2</v>
      </c>
      <c r="F27" s="20">
        <v>3</v>
      </c>
      <c r="G27" s="65" t="s">
        <v>64</v>
      </c>
      <c r="H27" s="66"/>
    </row>
    <row r="28" spans="1:6" s="21" customFormat="1" ht="25.5" customHeight="1">
      <c r="A28" s="73" t="s">
        <v>16</v>
      </c>
      <c r="B28" s="86"/>
      <c r="C28" s="86"/>
      <c r="D28" s="87"/>
      <c r="E28" s="20"/>
      <c r="F28" s="20"/>
    </row>
    <row r="29" spans="1:7" ht="12.75">
      <c r="A29" s="22" t="s">
        <v>2</v>
      </c>
      <c r="B29" s="23"/>
      <c r="C29" s="23"/>
      <c r="D29" s="24"/>
      <c r="E29" s="25" t="s">
        <v>3</v>
      </c>
      <c r="F29" s="53">
        <f aca="true" t="shared" si="0" ref="F29:F45">G29/Div</f>
        <v>72.489</v>
      </c>
      <c r="G29" s="26">
        <f>data!B18</f>
        <v>72489</v>
      </c>
    </row>
    <row r="30" spans="1:7" ht="12.75">
      <c r="A30" s="88" t="s">
        <v>32</v>
      </c>
      <c r="B30" s="89"/>
      <c r="C30" s="89"/>
      <c r="D30" s="90"/>
      <c r="E30" s="25" t="s">
        <v>4</v>
      </c>
      <c r="F30" s="53">
        <f t="shared" si="0"/>
        <v>9283.15574</v>
      </c>
      <c r="G30" s="26">
        <f>data!B19</f>
        <v>9283155.74</v>
      </c>
    </row>
    <row r="31" spans="1:7" ht="25.5" customHeight="1">
      <c r="A31" s="88" t="s">
        <v>52</v>
      </c>
      <c r="B31" s="98"/>
      <c r="C31" s="98"/>
      <c r="D31" s="99"/>
      <c r="E31" s="25" t="s">
        <v>5</v>
      </c>
      <c r="F31" s="53">
        <f t="shared" si="0"/>
        <v>5346.9721</v>
      </c>
      <c r="G31" s="26">
        <f>data!B20</f>
        <v>5346972.1</v>
      </c>
    </row>
    <row r="32" spans="1:7" ht="12.75">
      <c r="A32" s="79" t="s">
        <v>41</v>
      </c>
      <c r="B32" s="80"/>
      <c r="C32" s="80"/>
      <c r="D32" s="80"/>
      <c r="E32" s="25" t="s">
        <v>6</v>
      </c>
      <c r="F32" s="53">
        <f t="shared" si="0"/>
        <v>0</v>
      </c>
      <c r="G32" s="26">
        <f>data!B21</f>
        <v>0</v>
      </c>
    </row>
    <row r="33" spans="1:7" ht="12.75" customHeight="1">
      <c r="A33" s="83" t="s">
        <v>42</v>
      </c>
      <c r="B33" s="84"/>
      <c r="C33" s="84"/>
      <c r="D33" s="85"/>
      <c r="E33" s="25" t="s">
        <v>20</v>
      </c>
      <c r="F33" s="53">
        <f t="shared" si="0"/>
        <v>0</v>
      </c>
      <c r="G33" s="26">
        <f>data!B22</f>
        <v>0</v>
      </c>
    </row>
    <row r="34" spans="1:7" ht="12.75">
      <c r="A34" s="67" t="s">
        <v>43</v>
      </c>
      <c r="B34" s="81"/>
      <c r="C34" s="81"/>
      <c r="D34" s="82"/>
      <c r="E34" s="25" t="s">
        <v>21</v>
      </c>
      <c r="F34" s="53">
        <f t="shared" si="0"/>
        <v>0</v>
      </c>
      <c r="G34" s="26">
        <f>data!B23</f>
        <v>0</v>
      </c>
    </row>
    <row r="35" spans="1:7" ht="12.75">
      <c r="A35" s="67" t="s">
        <v>44</v>
      </c>
      <c r="B35" s="81"/>
      <c r="C35" s="81"/>
      <c r="D35" s="82"/>
      <c r="E35" s="25" t="s">
        <v>22</v>
      </c>
      <c r="F35" s="53">
        <f t="shared" si="0"/>
        <v>5346.9721</v>
      </c>
      <c r="G35" s="26">
        <f>data!B24</f>
        <v>5346972.1</v>
      </c>
    </row>
    <row r="36" spans="1:7" ht="25.5" customHeight="1">
      <c r="A36" s="67" t="s">
        <v>45</v>
      </c>
      <c r="B36" s="81"/>
      <c r="C36" s="81"/>
      <c r="D36" s="82"/>
      <c r="E36" s="25" t="s">
        <v>23</v>
      </c>
      <c r="F36" s="53">
        <f t="shared" si="0"/>
        <v>0</v>
      </c>
      <c r="G36" s="26">
        <f>data!B25</f>
        <v>0</v>
      </c>
    </row>
    <row r="37" spans="1:7" ht="38.25" customHeight="1">
      <c r="A37" s="67" t="s">
        <v>46</v>
      </c>
      <c r="B37" s="81"/>
      <c r="C37" s="81"/>
      <c r="D37" s="82"/>
      <c r="E37" s="25" t="s">
        <v>24</v>
      </c>
      <c r="F37" s="53">
        <f t="shared" si="0"/>
        <v>0</v>
      </c>
      <c r="G37" s="26">
        <f>data!B26</f>
        <v>0</v>
      </c>
    </row>
    <row r="38" spans="1:7" ht="38.25" customHeight="1">
      <c r="A38" s="67" t="s">
        <v>47</v>
      </c>
      <c r="B38" s="81"/>
      <c r="C38" s="81"/>
      <c r="D38" s="82"/>
      <c r="E38" s="25" t="s">
        <v>25</v>
      </c>
      <c r="F38" s="53">
        <f t="shared" si="0"/>
        <v>0</v>
      </c>
      <c r="G38" s="26">
        <f>data!B27</f>
        <v>0</v>
      </c>
    </row>
    <row r="39" spans="1:7" ht="38.25" customHeight="1">
      <c r="A39" s="67" t="s">
        <v>48</v>
      </c>
      <c r="B39" s="81"/>
      <c r="C39" s="81"/>
      <c r="D39" s="82"/>
      <c r="E39" s="25" t="s">
        <v>40</v>
      </c>
      <c r="F39" s="53">
        <f t="shared" si="0"/>
        <v>0</v>
      </c>
      <c r="G39" s="26">
        <f>data!B28</f>
        <v>0</v>
      </c>
    </row>
    <row r="40" spans="1:7" ht="25.5" customHeight="1">
      <c r="A40" s="70" t="s">
        <v>51</v>
      </c>
      <c r="B40" s="100"/>
      <c r="C40" s="100"/>
      <c r="D40" s="101"/>
      <c r="E40" s="25" t="s">
        <v>7</v>
      </c>
      <c r="F40" s="53">
        <f t="shared" si="0"/>
        <v>170.1479</v>
      </c>
      <c r="G40" s="26">
        <f>SUM(G41:G43)</f>
        <v>170147.9</v>
      </c>
    </row>
    <row r="41" spans="1:7" ht="12.75">
      <c r="A41" s="67" t="s">
        <v>102</v>
      </c>
      <c r="B41" s="81"/>
      <c r="C41" s="81"/>
      <c r="D41" s="82"/>
      <c r="E41" s="25" t="s">
        <v>8</v>
      </c>
      <c r="F41" s="53">
        <f t="shared" si="0"/>
        <v>17.86885</v>
      </c>
      <c r="G41" s="26">
        <f>data!B30</f>
        <v>17868.85</v>
      </c>
    </row>
    <row r="42" spans="1:7" ht="27.75" customHeight="1">
      <c r="A42" s="67" t="s">
        <v>49</v>
      </c>
      <c r="B42" s="81"/>
      <c r="C42" s="81"/>
      <c r="D42" s="82"/>
      <c r="E42" s="25" t="s">
        <v>26</v>
      </c>
      <c r="F42" s="53">
        <f t="shared" si="0"/>
        <v>152.27904999999998</v>
      </c>
      <c r="G42" s="26">
        <f>IF(Coupon=1,data!B31,data!B31-data!C31)</f>
        <v>152279.05</v>
      </c>
    </row>
    <row r="43" spans="1:7" ht="12.75">
      <c r="A43" s="67" t="s">
        <v>50</v>
      </c>
      <c r="B43" s="68"/>
      <c r="C43" s="68"/>
      <c r="D43" s="69"/>
      <c r="E43" s="25" t="s">
        <v>27</v>
      </c>
      <c r="F43" s="53">
        <f t="shared" si="0"/>
        <v>0</v>
      </c>
      <c r="G43" s="26">
        <f>IF(Coupon=1,data!B32+data!B44,data!B32+data!B44+data!C31)</f>
        <v>0</v>
      </c>
    </row>
    <row r="44" spans="1:7" ht="27.75" customHeight="1">
      <c r="A44" s="70" t="s">
        <v>14</v>
      </c>
      <c r="B44" s="71"/>
      <c r="C44" s="71"/>
      <c r="D44" s="72"/>
      <c r="E44" s="25" t="s">
        <v>9</v>
      </c>
      <c r="F44" s="53">
        <f t="shared" si="0"/>
        <v>0</v>
      </c>
      <c r="G44" s="26">
        <f>data!B33</f>
        <v>0</v>
      </c>
    </row>
    <row r="45" spans="1:7" ht="27.75" customHeight="1">
      <c r="A45" s="70" t="s">
        <v>31</v>
      </c>
      <c r="B45" s="91"/>
      <c r="C45" s="91"/>
      <c r="D45" s="92"/>
      <c r="E45" s="25" t="s">
        <v>10</v>
      </c>
      <c r="F45" s="53">
        <f t="shared" si="0"/>
        <v>14872.76474</v>
      </c>
      <c r="G45" s="26">
        <f>G29+G30+SUM(G32:G39)+G40+G44</f>
        <v>14872764.74</v>
      </c>
    </row>
    <row r="46" spans="1:7" ht="25.5" customHeight="1">
      <c r="A46" s="93" t="s">
        <v>17</v>
      </c>
      <c r="B46" s="94"/>
      <c r="C46" s="94"/>
      <c r="D46" s="95"/>
      <c r="E46" s="25"/>
      <c r="F46" s="53"/>
      <c r="G46" s="26"/>
    </row>
    <row r="47" spans="1:7" ht="25.5" customHeight="1">
      <c r="A47" s="70" t="s">
        <v>53</v>
      </c>
      <c r="B47" s="96"/>
      <c r="C47" s="96"/>
      <c r="D47" s="97"/>
      <c r="E47" s="25" t="s">
        <v>11</v>
      </c>
      <c r="F47" s="53">
        <f>G47/Div</f>
        <v>0</v>
      </c>
      <c r="G47" s="26">
        <f>SUM(G48:G49)</f>
        <v>0</v>
      </c>
    </row>
    <row r="48" spans="1:7" ht="26.25" customHeight="1">
      <c r="A48" s="67" t="s">
        <v>55</v>
      </c>
      <c r="B48" s="81"/>
      <c r="C48" s="81"/>
      <c r="D48" s="82"/>
      <c r="E48" s="25" t="s">
        <v>29</v>
      </c>
      <c r="F48" s="53">
        <f>G48/Div</f>
        <v>0</v>
      </c>
      <c r="G48" s="26">
        <f>data!B38</f>
        <v>0</v>
      </c>
    </row>
    <row r="49" spans="1:7" ht="12.75">
      <c r="A49" s="67" t="s">
        <v>58</v>
      </c>
      <c r="B49" s="81"/>
      <c r="C49" s="81"/>
      <c r="D49" s="82"/>
      <c r="E49" s="25" t="s">
        <v>57</v>
      </c>
      <c r="F49" s="53">
        <f>G49/Div</f>
        <v>0</v>
      </c>
      <c r="G49" s="26">
        <f>data!B41</f>
        <v>0</v>
      </c>
    </row>
    <row r="50" spans="1:7" ht="25.5" customHeight="1">
      <c r="A50" s="70" t="s">
        <v>18</v>
      </c>
      <c r="B50" s="91"/>
      <c r="C50" s="91"/>
      <c r="D50" s="92"/>
      <c r="E50" s="25" t="s">
        <v>12</v>
      </c>
      <c r="F50" s="53">
        <f>G50/Div</f>
        <v>0</v>
      </c>
      <c r="G50" s="26">
        <f>G47</f>
        <v>0</v>
      </c>
    </row>
    <row r="51" spans="1:7" ht="25.5" customHeight="1">
      <c r="A51" s="70" t="s">
        <v>19</v>
      </c>
      <c r="B51" s="91"/>
      <c r="C51" s="91"/>
      <c r="D51" s="92"/>
      <c r="E51" s="25" t="s">
        <v>13</v>
      </c>
      <c r="F51" s="53">
        <f>G51/Div</f>
        <v>14872.76474</v>
      </c>
      <c r="G51" s="26">
        <f>G45-G50</f>
        <v>14872764.74</v>
      </c>
    </row>
    <row r="52" spans="1:6" ht="12.75">
      <c r="A52" s="12"/>
      <c r="B52" s="12"/>
      <c r="C52" s="12"/>
      <c r="D52" s="12"/>
      <c r="E52" s="12"/>
      <c r="F52" s="12"/>
    </row>
    <row r="53" spans="1:6" ht="12.75">
      <c r="A53" s="12"/>
      <c r="B53" s="12"/>
      <c r="C53" s="12"/>
      <c r="D53" s="12"/>
      <c r="E53" s="12"/>
      <c r="F53" s="12"/>
    </row>
    <row r="54" spans="1:6" ht="12.75">
      <c r="A54" s="12" t="s">
        <v>34</v>
      </c>
      <c r="B54" s="12"/>
      <c r="C54" s="12"/>
      <c r="D54" s="12"/>
      <c r="E54" s="12"/>
      <c r="F54" s="12"/>
    </row>
    <row r="55" spans="1:6" ht="12.75">
      <c r="A55" s="12" t="s">
        <v>35</v>
      </c>
      <c r="B55" s="12"/>
      <c r="C55" s="27"/>
      <c r="D55" s="27"/>
      <c r="E55" s="12" t="str">
        <f>"/ "&amp;data!B49&amp;" /"</f>
        <v>/ Авакян А.А. /</v>
      </c>
      <c r="F55" s="12"/>
    </row>
    <row r="56" spans="1:6" ht="12.75">
      <c r="A56" s="12"/>
      <c r="B56" s="12"/>
      <c r="C56" s="12" t="s">
        <v>54</v>
      </c>
      <c r="D56" s="12"/>
      <c r="E56" s="12"/>
      <c r="F56" s="12"/>
    </row>
    <row r="57" spans="1:6" ht="12.75">
      <c r="A57" s="12"/>
      <c r="B57" s="12"/>
      <c r="C57" s="12"/>
      <c r="D57" s="12"/>
      <c r="E57" s="12"/>
      <c r="F57" s="12"/>
    </row>
    <row r="58" spans="1:6" ht="12.75">
      <c r="A58" s="12"/>
      <c r="B58" s="12"/>
      <c r="C58" s="12"/>
      <c r="D58" s="12"/>
      <c r="E58" s="12"/>
      <c r="F58" s="12"/>
    </row>
  </sheetData>
  <sheetProtection/>
  <mergeCells count="26">
    <mergeCell ref="A45:D45"/>
    <mergeCell ref="A42:D42"/>
    <mergeCell ref="A31:D31"/>
    <mergeCell ref="A35:D35"/>
    <mergeCell ref="A38:D38"/>
    <mergeCell ref="A36:D36"/>
    <mergeCell ref="A37:D37"/>
    <mergeCell ref="A41:D41"/>
    <mergeCell ref="A39:D39"/>
    <mergeCell ref="A40:D40"/>
    <mergeCell ref="A51:D51"/>
    <mergeCell ref="A49:D49"/>
    <mergeCell ref="A50:D50"/>
    <mergeCell ref="A46:D46"/>
    <mergeCell ref="A48:D48"/>
    <mergeCell ref="A47:D47"/>
    <mergeCell ref="G27:H27"/>
    <mergeCell ref="A43:D43"/>
    <mergeCell ref="A44:D44"/>
    <mergeCell ref="A26:D26"/>
    <mergeCell ref="A27:D27"/>
    <mergeCell ref="A32:D32"/>
    <mergeCell ref="A34:D34"/>
    <mergeCell ref="A33:D33"/>
    <mergeCell ref="A28:D28"/>
    <mergeCell ref="A30:D30"/>
  </mergeCells>
  <printOptions horizontalCentered="1" verticalCentered="1"/>
  <pageMargins left="0.61" right="0.27" top="0.38" bottom="0.23" header="0.28" footer="0.17"/>
  <pageSetup fitToHeight="1" fitToWidth="1" horizontalDpi="600" verticalDpi="600" orientation="portrait" paperSize="9" scale="76" r:id="rId2"/>
  <ignoredErrors>
    <ignoredError sqref="E50:E51 E29:E38 E40:E47 E49 E39 E48" numberStoredAsText="1" evalError="1"/>
    <ignoredError sqref="E28 F28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25"/>
  <sheetViews>
    <sheetView zoomScalePageLayoutView="0" workbookViewId="0" topLeftCell="A1">
      <selection activeCell="A1" sqref="A1"/>
    </sheetView>
  </sheetViews>
  <sheetFormatPr defaultColWidth="9.00390625" defaultRowHeight="12.75"/>
  <cols>
    <col min="12" max="12" width="9.125" style="60" customWidth="1"/>
    <col min="13" max="13" width="20.125" style="60" customWidth="1"/>
  </cols>
  <sheetData>
    <row r="1" spans="1:16" s="61" customFormat="1" ht="12.75">
      <c r="A1" s="61" t="s">
        <v>80</v>
      </c>
      <c r="B1" s="61" t="s">
        <v>77</v>
      </c>
      <c r="C1" s="61">
        <v>7705394773</v>
      </c>
      <c r="D1" s="61">
        <v>775001001</v>
      </c>
      <c r="E1" s="61" t="s">
        <v>74</v>
      </c>
      <c r="F1" s="61" t="s">
        <v>75</v>
      </c>
      <c r="G1" s="61" t="s">
        <v>90</v>
      </c>
      <c r="H1" s="61" t="s">
        <v>91</v>
      </c>
      <c r="I1" s="61" t="s">
        <v>92</v>
      </c>
      <c r="J1" s="61" t="s">
        <v>88</v>
      </c>
      <c r="K1" s="61" t="s">
        <v>89</v>
      </c>
      <c r="L1" s="25" t="s">
        <v>3</v>
      </c>
      <c r="M1" s="64" t="s">
        <v>93</v>
      </c>
      <c r="N1" s="61" t="s">
        <v>78</v>
      </c>
      <c r="O1" s="61">
        <v>5408258573</v>
      </c>
      <c r="P1" s="61">
        <v>540801001</v>
      </c>
    </row>
    <row r="2" spans="1:16" ht="12.75">
      <c r="A2" t="s">
        <v>80</v>
      </c>
      <c r="B2" t="s">
        <v>77</v>
      </c>
      <c r="C2">
        <v>7705394773</v>
      </c>
      <c r="D2">
        <v>775001001</v>
      </c>
      <c r="E2" t="s">
        <v>74</v>
      </c>
      <c r="F2" t="s">
        <v>75</v>
      </c>
      <c r="G2" t="s">
        <v>90</v>
      </c>
      <c r="H2" t="s">
        <v>91</v>
      </c>
      <c r="I2" t="s">
        <v>92</v>
      </c>
      <c r="J2" t="s">
        <v>88</v>
      </c>
      <c r="K2" t="s">
        <v>89</v>
      </c>
      <c r="L2" s="25" t="s">
        <v>4</v>
      </c>
      <c r="M2" s="64" t="s">
        <v>94</v>
      </c>
      <c r="N2" t="s">
        <v>78</v>
      </c>
      <c r="O2">
        <v>5408258573</v>
      </c>
      <c r="P2">
        <v>540801001</v>
      </c>
    </row>
    <row r="3" spans="1:16" ht="12.75">
      <c r="A3" t="s">
        <v>80</v>
      </c>
      <c r="B3" t="s">
        <v>77</v>
      </c>
      <c r="C3">
        <v>7705394773</v>
      </c>
      <c r="D3">
        <v>775001001</v>
      </c>
      <c r="E3" t="s">
        <v>74</v>
      </c>
      <c r="F3" t="s">
        <v>75</v>
      </c>
      <c r="G3" t="s">
        <v>90</v>
      </c>
      <c r="H3" t="s">
        <v>91</v>
      </c>
      <c r="I3" t="s">
        <v>92</v>
      </c>
      <c r="J3" t="s">
        <v>88</v>
      </c>
      <c r="K3" t="s">
        <v>89</v>
      </c>
      <c r="L3" s="25" t="s">
        <v>5</v>
      </c>
      <c r="M3" s="64" t="s">
        <v>95</v>
      </c>
      <c r="N3" t="s">
        <v>78</v>
      </c>
      <c r="O3">
        <v>5408258573</v>
      </c>
      <c r="P3">
        <v>540801001</v>
      </c>
    </row>
    <row r="4" spans="1:16" ht="12.75">
      <c r="A4" t="s">
        <v>80</v>
      </c>
      <c r="B4" t="s">
        <v>77</v>
      </c>
      <c r="C4">
        <v>7705394773</v>
      </c>
      <c r="D4">
        <v>775001001</v>
      </c>
      <c r="E4" t="s">
        <v>74</v>
      </c>
      <c r="F4" t="s">
        <v>75</v>
      </c>
      <c r="G4" t="s">
        <v>90</v>
      </c>
      <c r="H4" t="s">
        <v>91</v>
      </c>
      <c r="I4" t="s">
        <v>92</v>
      </c>
      <c r="J4" t="s">
        <v>88</v>
      </c>
      <c r="K4" t="s">
        <v>89</v>
      </c>
      <c r="L4" s="25" t="s">
        <v>6</v>
      </c>
      <c r="M4" s="64" t="s">
        <v>96</v>
      </c>
      <c r="N4" t="s">
        <v>78</v>
      </c>
      <c r="O4">
        <v>5408258573</v>
      </c>
      <c r="P4">
        <v>540801001</v>
      </c>
    </row>
    <row r="5" spans="1:16" ht="12.75">
      <c r="A5" t="s">
        <v>80</v>
      </c>
      <c r="B5" t="s">
        <v>77</v>
      </c>
      <c r="C5">
        <v>7705394773</v>
      </c>
      <c r="D5">
        <v>775001001</v>
      </c>
      <c r="E5" t="s">
        <v>74</v>
      </c>
      <c r="F5" t="s">
        <v>75</v>
      </c>
      <c r="G5" t="s">
        <v>90</v>
      </c>
      <c r="H5" t="s">
        <v>91</v>
      </c>
      <c r="I5" t="s">
        <v>92</v>
      </c>
      <c r="J5" t="s">
        <v>88</v>
      </c>
      <c r="K5" t="s">
        <v>89</v>
      </c>
      <c r="L5" s="25" t="s">
        <v>20</v>
      </c>
      <c r="M5" s="64" t="s">
        <v>96</v>
      </c>
      <c r="N5" t="s">
        <v>78</v>
      </c>
      <c r="O5">
        <v>5408258573</v>
      </c>
      <c r="P5">
        <v>540801001</v>
      </c>
    </row>
    <row r="6" spans="1:16" ht="12.75">
      <c r="A6" t="s">
        <v>80</v>
      </c>
      <c r="B6" t="s">
        <v>77</v>
      </c>
      <c r="C6">
        <v>7705394773</v>
      </c>
      <c r="D6">
        <v>775001001</v>
      </c>
      <c r="E6" t="s">
        <v>74</v>
      </c>
      <c r="F6" t="s">
        <v>75</v>
      </c>
      <c r="G6" t="s">
        <v>90</v>
      </c>
      <c r="H6" t="s">
        <v>91</v>
      </c>
      <c r="I6" t="s">
        <v>92</v>
      </c>
      <c r="J6" t="s">
        <v>88</v>
      </c>
      <c r="K6" t="s">
        <v>89</v>
      </c>
      <c r="L6" s="25" t="s">
        <v>21</v>
      </c>
      <c r="M6" s="64" t="s">
        <v>96</v>
      </c>
      <c r="N6" t="s">
        <v>78</v>
      </c>
      <c r="O6">
        <v>5408258573</v>
      </c>
      <c r="P6">
        <v>540801001</v>
      </c>
    </row>
    <row r="7" spans="1:16" ht="12.75">
      <c r="A7" t="s">
        <v>80</v>
      </c>
      <c r="B7" t="s">
        <v>77</v>
      </c>
      <c r="C7">
        <v>7705394773</v>
      </c>
      <c r="D7">
        <v>775001001</v>
      </c>
      <c r="E7" t="s">
        <v>74</v>
      </c>
      <c r="F7" t="s">
        <v>75</v>
      </c>
      <c r="G7" t="s">
        <v>90</v>
      </c>
      <c r="H7" t="s">
        <v>91</v>
      </c>
      <c r="I7" t="s">
        <v>92</v>
      </c>
      <c r="J7" t="s">
        <v>88</v>
      </c>
      <c r="K7" t="s">
        <v>89</v>
      </c>
      <c r="L7" s="25" t="s">
        <v>22</v>
      </c>
      <c r="M7" s="64" t="s">
        <v>95</v>
      </c>
      <c r="N7" t="s">
        <v>78</v>
      </c>
      <c r="O7">
        <v>5408258573</v>
      </c>
      <c r="P7">
        <v>540801001</v>
      </c>
    </row>
    <row r="8" spans="1:16" ht="12.75">
      <c r="A8" t="s">
        <v>80</v>
      </c>
      <c r="B8" t="s">
        <v>77</v>
      </c>
      <c r="C8">
        <v>7705394773</v>
      </c>
      <c r="D8">
        <v>775001001</v>
      </c>
      <c r="E8" t="s">
        <v>74</v>
      </c>
      <c r="F8" t="s">
        <v>75</v>
      </c>
      <c r="G8" t="s">
        <v>90</v>
      </c>
      <c r="H8" t="s">
        <v>91</v>
      </c>
      <c r="I8" t="s">
        <v>92</v>
      </c>
      <c r="J8" t="s">
        <v>88</v>
      </c>
      <c r="K8" t="s">
        <v>89</v>
      </c>
      <c r="L8" s="25" t="s">
        <v>23</v>
      </c>
      <c r="M8" s="64" t="s">
        <v>96</v>
      </c>
      <c r="N8" t="s">
        <v>78</v>
      </c>
      <c r="O8">
        <v>5408258573</v>
      </c>
      <c r="P8">
        <v>540801001</v>
      </c>
    </row>
    <row r="9" spans="1:16" ht="12.75">
      <c r="A9" t="s">
        <v>80</v>
      </c>
      <c r="B9" t="s">
        <v>77</v>
      </c>
      <c r="C9">
        <v>7705394773</v>
      </c>
      <c r="D9">
        <v>775001001</v>
      </c>
      <c r="E9" t="s">
        <v>74</v>
      </c>
      <c r="F9" t="s">
        <v>75</v>
      </c>
      <c r="G9" t="s">
        <v>90</v>
      </c>
      <c r="H9" t="s">
        <v>91</v>
      </c>
      <c r="I9" t="s">
        <v>92</v>
      </c>
      <c r="J9" t="s">
        <v>88</v>
      </c>
      <c r="K9" t="s">
        <v>89</v>
      </c>
      <c r="L9" s="25" t="s">
        <v>24</v>
      </c>
      <c r="M9" s="64" t="s">
        <v>96</v>
      </c>
      <c r="N9" t="s">
        <v>78</v>
      </c>
      <c r="O9">
        <v>5408258573</v>
      </c>
      <c r="P9">
        <v>540801001</v>
      </c>
    </row>
    <row r="10" spans="1:16" ht="12.75">
      <c r="A10" t="s">
        <v>80</v>
      </c>
      <c r="B10" t="s">
        <v>77</v>
      </c>
      <c r="C10">
        <v>7705394773</v>
      </c>
      <c r="D10">
        <v>775001001</v>
      </c>
      <c r="E10" t="s">
        <v>74</v>
      </c>
      <c r="F10" t="s">
        <v>75</v>
      </c>
      <c r="G10" t="s">
        <v>90</v>
      </c>
      <c r="H10" t="s">
        <v>91</v>
      </c>
      <c r="I10" t="s">
        <v>92</v>
      </c>
      <c r="J10" t="s">
        <v>88</v>
      </c>
      <c r="K10" t="s">
        <v>89</v>
      </c>
      <c r="L10" s="25" t="s">
        <v>25</v>
      </c>
      <c r="M10" s="64" t="s">
        <v>96</v>
      </c>
      <c r="N10" t="s">
        <v>78</v>
      </c>
      <c r="O10">
        <v>5408258573</v>
      </c>
      <c r="P10">
        <v>540801001</v>
      </c>
    </row>
    <row r="11" spans="1:16" ht="12.75">
      <c r="A11" t="s">
        <v>80</v>
      </c>
      <c r="B11" t="s">
        <v>77</v>
      </c>
      <c r="C11">
        <v>7705394773</v>
      </c>
      <c r="D11">
        <v>775001001</v>
      </c>
      <c r="E11" t="s">
        <v>74</v>
      </c>
      <c r="F11" t="s">
        <v>75</v>
      </c>
      <c r="G11" t="s">
        <v>90</v>
      </c>
      <c r="H11" t="s">
        <v>91</v>
      </c>
      <c r="I11" t="s">
        <v>92</v>
      </c>
      <c r="J11" t="s">
        <v>88</v>
      </c>
      <c r="K11" t="s">
        <v>89</v>
      </c>
      <c r="L11" s="25" t="s">
        <v>40</v>
      </c>
      <c r="M11" s="64" t="s">
        <v>96</v>
      </c>
      <c r="N11" t="s">
        <v>78</v>
      </c>
      <c r="O11">
        <v>5408258573</v>
      </c>
      <c r="P11">
        <v>540801001</v>
      </c>
    </row>
    <row r="12" spans="1:16" ht="12.75">
      <c r="A12" t="s">
        <v>80</v>
      </c>
      <c r="B12" t="s">
        <v>77</v>
      </c>
      <c r="C12">
        <v>7705394773</v>
      </c>
      <c r="D12">
        <v>775001001</v>
      </c>
      <c r="E12" t="s">
        <v>74</v>
      </c>
      <c r="F12" t="s">
        <v>75</v>
      </c>
      <c r="G12" t="s">
        <v>90</v>
      </c>
      <c r="H12" t="s">
        <v>91</v>
      </c>
      <c r="I12" t="s">
        <v>92</v>
      </c>
      <c r="J12" t="s">
        <v>88</v>
      </c>
      <c r="K12" t="s">
        <v>89</v>
      </c>
      <c r="L12" s="25" t="s">
        <v>7</v>
      </c>
      <c r="M12" s="64" t="s">
        <v>97</v>
      </c>
      <c r="N12" t="s">
        <v>78</v>
      </c>
      <c r="O12">
        <v>5408258573</v>
      </c>
      <c r="P12">
        <v>540801001</v>
      </c>
    </row>
    <row r="13" spans="1:16" ht="12.75">
      <c r="A13" t="s">
        <v>80</v>
      </c>
      <c r="B13" t="s">
        <v>77</v>
      </c>
      <c r="C13">
        <v>7705394773</v>
      </c>
      <c r="D13">
        <v>775001001</v>
      </c>
      <c r="E13" t="s">
        <v>74</v>
      </c>
      <c r="F13" t="s">
        <v>75</v>
      </c>
      <c r="G13" t="s">
        <v>90</v>
      </c>
      <c r="H13" t="s">
        <v>91</v>
      </c>
      <c r="I13" t="s">
        <v>92</v>
      </c>
      <c r="J13" t="s">
        <v>88</v>
      </c>
      <c r="K13" t="s">
        <v>89</v>
      </c>
      <c r="L13" s="25" t="s">
        <v>8</v>
      </c>
      <c r="M13" s="64" t="s">
        <v>98</v>
      </c>
      <c r="N13" t="s">
        <v>78</v>
      </c>
      <c r="O13">
        <v>5408258573</v>
      </c>
      <c r="P13">
        <v>540801001</v>
      </c>
    </row>
    <row r="14" spans="1:16" ht="12.75">
      <c r="A14" t="s">
        <v>80</v>
      </c>
      <c r="B14" t="s">
        <v>77</v>
      </c>
      <c r="C14">
        <v>7705394773</v>
      </c>
      <c r="D14">
        <v>775001001</v>
      </c>
      <c r="E14" t="s">
        <v>74</v>
      </c>
      <c r="F14" t="s">
        <v>75</v>
      </c>
      <c r="G14" t="s">
        <v>90</v>
      </c>
      <c r="H14" t="s">
        <v>91</v>
      </c>
      <c r="I14" t="s">
        <v>92</v>
      </c>
      <c r="J14" t="s">
        <v>88</v>
      </c>
      <c r="K14" t="s">
        <v>89</v>
      </c>
      <c r="L14" s="25" t="s">
        <v>26</v>
      </c>
      <c r="M14" s="64" t="s">
        <v>99</v>
      </c>
      <c r="N14" t="s">
        <v>78</v>
      </c>
      <c r="O14">
        <v>5408258573</v>
      </c>
      <c r="P14">
        <v>540801001</v>
      </c>
    </row>
    <row r="15" spans="1:16" ht="12.75">
      <c r="A15" t="s">
        <v>80</v>
      </c>
      <c r="B15" t="s">
        <v>77</v>
      </c>
      <c r="C15">
        <v>7705394773</v>
      </c>
      <c r="D15">
        <v>775001001</v>
      </c>
      <c r="E15" t="s">
        <v>74</v>
      </c>
      <c r="F15" t="s">
        <v>75</v>
      </c>
      <c r="G15" t="s">
        <v>90</v>
      </c>
      <c r="H15" t="s">
        <v>91</v>
      </c>
      <c r="I15" t="s">
        <v>92</v>
      </c>
      <c r="J15" t="s">
        <v>88</v>
      </c>
      <c r="K15" t="s">
        <v>89</v>
      </c>
      <c r="L15" s="25" t="s">
        <v>27</v>
      </c>
      <c r="M15" s="64" t="s">
        <v>96</v>
      </c>
      <c r="N15" t="s">
        <v>78</v>
      </c>
      <c r="O15">
        <v>5408258573</v>
      </c>
      <c r="P15">
        <v>540801001</v>
      </c>
    </row>
    <row r="16" spans="1:16" ht="12.75">
      <c r="A16" t="s">
        <v>80</v>
      </c>
      <c r="B16" t="s">
        <v>77</v>
      </c>
      <c r="C16">
        <v>7705394773</v>
      </c>
      <c r="D16">
        <v>775001001</v>
      </c>
      <c r="E16" t="s">
        <v>74</v>
      </c>
      <c r="F16" t="s">
        <v>75</v>
      </c>
      <c r="G16" t="s">
        <v>90</v>
      </c>
      <c r="H16" t="s">
        <v>91</v>
      </c>
      <c r="I16" t="s">
        <v>92</v>
      </c>
      <c r="J16" t="s">
        <v>88</v>
      </c>
      <c r="K16" t="s">
        <v>89</v>
      </c>
      <c r="L16" s="25" t="s">
        <v>9</v>
      </c>
      <c r="M16" s="64" t="s">
        <v>96</v>
      </c>
      <c r="N16" t="s">
        <v>78</v>
      </c>
      <c r="O16">
        <v>5408258573</v>
      </c>
      <c r="P16">
        <v>540801001</v>
      </c>
    </row>
    <row r="17" spans="1:16" ht="12.75">
      <c r="A17" t="s">
        <v>80</v>
      </c>
      <c r="B17" t="s">
        <v>77</v>
      </c>
      <c r="C17">
        <v>7705394773</v>
      </c>
      <c r="D17">
        <v>775001001</v>
      </c>
      <c r="E17" t="s">
        <v>74</v>
      </c>
      <c r="F17" t="s">
        <v>75</v>
      </c>
      <c r="G17" t="s">
        <v>90</v>
      </c>
      <c r="H17" t="s">
        <v>91</v>
      </c>
      <c r="I17" t="s">
        <v>92</v>
      </c>
      <c r="J17" t="s">
        <v>88</v>
      </c>
      <c r="K17" t="s">
        <v>89</v>
      </c>
      <c r="L17" s="25" t="s">
        <v>10</v>
      </c>
      <c r="M17" s="64" t="s">
        <v>100</v>
      </c>
      <c r="N17" t="s">
        <v>78</v>
      </c>
      <c r="O17">
        <v>5408258573</v>
      </c>
      <c r="P17">
        <v>540801001</v>
      </c>
    </row>
    <row r="18" spans="1:16" ht="12.75">
      <c r="A18" t="s">
        <v>80</v>
      </c>
      <c r="B18" t="s">
        <v>77</v>
      </c>
      <c r="C18">
        <v>7705394773</v>
      </c>
      <c r="D18">
        <v>775001001</v>
      </c>
      <c r="E18" t="s">
        <v>74</v>
      </c>
      <c r="F18" t="s">
        <v>75</v>
      </c>
      <c r="G18" t="s">
        <v>90</v>
      </c>
      <c r="H18" t="s">
        <v>91</v>
      </c>
      <c r="I18" t="s">
        <v>92</v>
      </c>
      <c r="J18" t="s">
        <v>88</v>
      </c>
      <c r="K18" t="s">
        <v>89</v>
      </c>
      <c r="L18" s="25" t="s">
        <v>11</v>
      </c>
      <c r="M18" s="64" t="s">
        <v>96</v>
      </c>
      <c r="N18" t="s">
        <v>78</v>
      </c>
      <c r="O18">
        <v>5408258573</v>
      </c>
      <c r="P18">
        <v>540801001</v>
      </c>
    </row>
    <row r="19" spans="1:16" ht="12.75">
      <c r="A19" t="s">
        <v>80</v>
      </c>
      <c r="B19" t="s">
        <v>77</v>
      </c>
      <c r="C19">
        <v>7705394773</v>
      </c>
      <c r="D19">
        <v>775001001</v>
      </c>
      <c r="E19" t="s">
        <v>74</v>
      </c>
      <c r="F19" t="s">
        <v>75</v>
      </c>
      <c r="G19" t="s">
        <v>90</v>
      </c>
      <c r="H19" t="s">
        <v>91</v>
      </c>
      <c r="I19" t="s">
        <v>92</v>
      </c>
      <c r="J19" t="s">
        <v>88</v>
      </c>
      <c r="K19" t="s">
        <v>89</v>
      </c>
      <c r="L19" s="25" t="s">
        <v>28</v>
      </c>
      <c r="M19" s="64" t="s">
        <v>96</v>
      </c>
      <c r="N19" t="s">
        <v>78</v>
      </c>
      <c r="O19">
        <v>5408258573</v>
      </c>
      <c r="P19">
        <v>540801001</v>
      </c>
    </row>
    <row r="20" spans="1:16" ht="12.75">
      <c r="A20" t="s">
        <v>80</v>
      </c>
      <c r="B20" t="s">
        <v>77</v>
      </c>
      <c r="C20">
        <v>7705394773</v>
      </c>
      <c r="D20">
        <v>775001001</v>
      </c>
      <c r="E20" t="s">
        <v>74</v>
      </c>
      <c r="F20" t="s">
        <v>75</v>
      </c>
      <c r="G20" t="s">
        <v>90</v>
      </c>
      <c r="H20" t="s">
        <v>91</v>
      </c>
      <c r="I20" t="s">
        <v>92</v>
      </c>
      <c r="J20" t="s">
        <v>88</v>
      </c>
      <c r="K20" t="s">
        <v>89</v>
      </c>
      <c r="L20" s="25" t="s">
        <v>29</v>
      </c>
      <c r="M20" s="64" t="s">
        <v>96</v>
      </c>
      <c r="N20" t="s">
        <v>78</v>
      </c>
      <c r="O20">
        <v>5408258573</v>
      </c>
      <c r="P20">
        <v>540801001</v>
      </c>
    </row>
    <row r="21" spans="1:16" ht="12.75">
      <c r="A21" t="s">
        <v>80</v>
      </c>
      <c r="B21" t="s">
        <v>77</v>
      </c>
      <c r="C21">
        <v>7705394773</v>
      </c>
      <c r="D21">
        <v>775001001</v>
      </c>
      <c r="E21" t="s">
        <v>74</v>
      </c>
      <c r="F21" t="s">
        <v>75</v>
      </c>
      <c r="G21" t="s">
        <v>90</v>
      </c>
      <c r="H21" t="s">
        <v>91</v>
      </c>
      <c r="I21" t="s">
        <v>92</v>
      </c>
      <c r="J21" t="s">
        <v>88</v>
      </c>
      <c r="K21" t="s">
        <v>89</v>
      </c>
      <c r="L21" s="25" t="s">
        <v>30</v>
      </c>
      <c r="M21" s="64" t="s">
        <v>96</v>
      </c>
      <c r="N21" t="s">
        <v>78</v>
      </c>
      <c r="O21">
        <v>5408258573</v>
      </c>
      <c r="P21">
        <v>540801001</v>
      </c>
    </row>
    <row r="22" spans="1:16" ht="12.75">
      <c r="A22" t="s">
        <v>80</v>
      </c>
      <c r="B22" t="s">
        <v>77</v>
      </c>
      <c r="C22">
        <v>7705394773</v>
      </c>
      <c r="D22">
        <v>775001001</v>
      </c>
      <c r="E22" t="s">
        <v>74</v>
      </c>
      <c r="F22" t="s">
        <v>75</v>
      </c>
      <c r="G22" t="s">
        <v>90</v>
      </c>
      <c r="H22" t="s">
        <v>91</v>
      </c>
      <c r="I22" t="s">
        <v>92</v>
      </c>
      <c r="J22" t="s">
        <v>88</v>
      </c>
      <c r="K22" t="s">
        <v>89</v>
      </c>
      <c r="L22" s="25" t="s">
        <v>56</v>
      </c>
      <c r="M22" s="64" t="s">
        <v>96</v>
      </c>
      <c r="N22" t="s">
        <v>78</v>
      </c>
      <c r="O22">
        <v>5408258573</v>
      </c>
      <c r="P22">
        <v>540801001</v>
      </c>
    </row>
    <row r="23" spans="1:16" ht="12.75">
      <c r="A23" t="s">
        <v>80</v>
      </c>
      <c r="B23" t="s">
        <v>77</v>
      </c>
      <c r="C23">
        <v>7705394773</v>
      </c>
      <c r="D23">
        <v>775001001</v>
      </c>
      <c r="E23" t="s">
        <v>74</v>
      </c>
      <c r="F23" t="s">
        <v>75</v>
      </c>
      <c r="G23" t="s">
        <v>90</v>
      </c>
      <c r="H23" t="s">
        <v>91</v>
      </c>
      <c r="I23" t="s">
        <v>92</v>
      </c>
      <c r="J23" t="s">
        <v>88</v>
      </c>
      <c r="K23" t="s">
        <v>89</v>
      </c>
      <c r="L23" s="25" t="s">
        <v>57</v>
      </c>
      <c r="M23" s="64" t="s">
        <v>96</v>
      </c>
      <c r="N23" t="s">
        <v>78</v>
      </c>
      <c r="O23">
        <v>5408258573</v>
      </c>
      <c r="P23">
        <v>540801001</v>
      </c>
    </row>
    <row r="24" spans="1:16" ht="12.75">
      <c r="A24" t="s">
        <v>80</v>
      </c>
      <c r="B24" t="s">
        <v>77</v>
      </c>
      <c r="C24">
        <v>7705394773</v>
      </c>
      <c r="D24">
        <v>775001001</v>
      </c>
      <c r="E24" t="s">
        <v>74</v>
      </c>
      <c r="F24" t="s">
        <v>75</v>
      </c>
      <c r="G24" t="s">
        <v>90</v>
      </c>
      <c r="H24" t="s">
        <v>91</v>
      </c>
      <c r="I24" t="s">
        <v>92</v>
      </c>
      <c r="J24" t="s">
        <v>88</v>
      </c>
      <c r="K24" t="s">
        <v>89</v>
      </c>
      <c r="L24" s="25" t="s">
        <v>12</v>
      </c>
      <c r="M24" s="64" t="s">
        <v>96</v>
      </c>
      <c r="N24" t="s">
        <v>78</v>
      </c>
      <c r="O24">
        <v>5408258573</v>
      </c>
      <c r="P24">
        <v>540801001</v>
      </c>
    </row>
    <row r="25" spans="1:16" ht="12.75">
      <c r="A25" t="s">
        <v>80</v>
      </c>
      <c r="B25" t="s">
        <v>77</v>
      </c>
      <c r="C25">
        <v>7705394773</v>
      </c>
      <c r="D25">
        <v>775001001</v>
      </c>
      <c r="E25" t="s">
        <v>74</v>
      </c>
      <c r="F25" t="s">
        <v>75</v>
      </c>
      <c r="G25" t="s">
        <v>90</v>
      </c>
      <c r="H25" t="s">
        <v>91</v>
      </c>
      <c r="I25" t="s">
        <v>92</v>
      </c>
      <c r="J25" t="s">
        <v>88</v>
      </c>
      <c r="K25" t="s">
        <v>89</v>
      </c>
      <c r="L25" s="25" t="s">
        <v>13</v>
      </c>
      <c r="M25" s="64" t="s">
        <v>100</v>
      </c>
      <c r="N25" t="s">
        <v>78</v>
      </c>
      <c r="O25">
        <v>5408258573</v>
      </c>
      <c r="P25">
        <v>540801001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62"/>
  <sheetViews>
    <sheetView zoomScalePageLayoutView="0" workbookViewId="0" topLeftCell="A4">
      <selection activeCell="B17" sqref="B17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1.75390625" style="0" customWidth="1"/>
  </cols>
  <sheetData>
    <row r="1" ht="12.75">
      <c r="A1" s="102" t="s">
        <v>72</v>
      </c>
    </row>
    <row r="2" spans="2:3" ht="12.75">
      <c r="B2" s="4" t="s">
        <v>73</v>
      </c>
      <c r="C2" s="2"/>
    </row>
    <row r="3" spans="2:3" ht="12.75">
      <c r="B3" s="62" t="s">
        <v>74</v>
      </c>
      <c r="C3" s="63" t="s">
        <v>75</v>
      </c>
    </row>
    <row r="4" spans="2:3" ht="12.75">
      <c r="B4" s="5" t="s">
        <v>76</v>
      </c>
      <c r="C4" s="3"/>
    </row>
    <row r="5" spans="2:3" ht="12.75">
      <c r="B5" s="62" t="s">
        <v>77</v>
      </c>
      <c r="C5" s="63">
        <v>7705394773</v>
      </c>
    </row>
    <row r="6" spans="2:3" ht="12.75">
      <c r="B6" s="62"/>
      <c r="C6" s="63">
        <v>775001001</v>
      </c>
    </row>
    <row r="7" spans="2:3" ht="12.75">
      <c r="B7" s="62" t="s">
        <v>78</v>
      </c>
      <c r="C7" s="63">
        <v>5408258573</v>
      </c>
    </row>
    <row r="8" spans="2:3" ht="12.75">
      <c r="B8" s="62"/>
      <c r="C8" s="63">
        <v>540801001</v>
      </c>
    </row>
    <row r="9" spans="2:3" ht="12.75">
      <c r="B9" s="5" t="s">
        <v>79</v>
      </c>
      <c r="C9" s="3" t="s">
        <v>80</v>
      </c>
    </row>
    <row r="10" spans="2:3" ht="12.75">
      <c r="B10" s="5" t="s">
        <v>81</v>
      </c>
      <c r="C10" s="3"/>
    </row>
    <row r="11" spans="2:3" ht="12.75">
      <c r="B11" s="5"/>
      <c r="C11" s="3"/>
    </row>
    <row r="12" spans="2:3" ht="12.75">
      <c r="B12" s="5" t="s">
        <v>82</v>
      </c>
      <c r="C12" s="3"/>
    </row>
    <row r="13" spans="2:3" ht="12.75">
      <c r="B13" s="5"/>
      <c r="C13" s="3"/>
    </row>
    <row r="14" spans="2:3" ht="12.75">
      <c r="B14" s="5"/>
      <c r="C14" s="3"/>
    </row>
    <row r="15" spans="2:3" ht="12.75">
      <c r="B15" s="5" t="s">
        <v>83</v>
      </c>
      <c r="C15" s="3"/>
    </row>
    <row r="16" spans="2:3" ht="12.75">
      <c r="B16" s="5"/>
      <c r="C16" s="3"/>
    </row>
    <row r="17" spans="1:3" ht="12.75">
      <c r="A17" t="s">
        <v>15</v>
      </c>
      <c r="B17" s="5">
        <v>14872764.74</v>
      </c>
      <c r="C17" s="3"/>
    </row>
    <row r="18" spans="1:3" ht="12.75">
      <c r="A18">
        <v>10</v>
      </c>
      <c r="B18" s="5">
        <v>72489</v>
      </c>
      <c r="C18" s="3"/>
    </row>
    <row r="19" spans="1:3" ht="12.75">
      <c r="A19">
        <v>20</v>
      </c>
      <c r="B19" s="5">
        <v>9283155.74</v>
      </c>
      <c r="C19" s="3"/>
    </row>
    <row r="20" spans="1:3" ht="12.75">
      <c r="A20">
        <v>30</v>
      </c>
      <c r="B20" s="5">
        <v>5346972.1</v>
      </c>
      <c r="C20" s="3"/>
    </row>
    <row r="21" spans="1:3" ht="12.75">
      <c r="A21">
        <v>31</v>
      </c>
      <c r="B21" s="5">
        <v>0</v>
      </c>
      <c r="C21" s="3"/>
    </row>
    <row r="22" spans="1:3" ht="12.75">
      <c r="A22">
        <v>32</v>
      </c>
      <c r="B22" s="5">
        <v>0</v>
      </c>
      <c r="C22" s="3"/>
    </row>
    <row r="23" spans="1:3" ht="12.75">
      <c r="A23">
        <v>33</v>
      </c>
      <c r="B23" s="5">
        <v>0</v>
      </c>
      <c r="C23" s="3"/>
    </row>
    <row r="24" spans="1:3" ht="12.75">
      <c r="A24">
        <v>34</v>
      </c>
      <c r="B24" s="5">
        <v>5346972.1</v>
      </c>
      <c r="C24" s="5"/>
    </row>
    <row r="25" spans="1:3" ht="12.75">
      <c r="A25">
        <v>35</v>
      </c>
      <c r="B25" s="5">
        <v>0</v>
      </c>
      <c r="C25" s="3"/>
    </row>
    <row r="26" spans="1:3" ht="12.75">
      <c r="A26">
        <v>36</v>
      </c>
      <c r="B26" s="5">
        <v>0</v>
      </c>
      <c r="C26" s="3"/>
    </row>
    <row r="27" spans="1:3" ht="12.75">
      <c r="A27">
        <v>37</v>
      </c>
      <c r="B27" s="5">
        <v>0</v>
      </c>
      <c r="C27" s="3"/>
    </row>
    <row r="28" spans="1:3" ht="12.75">
      <c r="A28">
        <v>38</v>
      </c>
      <c r="B28" s="5">
        <v>0</v>
      </c>
      <c r="C28" s="3"/>
    </row>
    <row r="29" spans="1:3" ht="12.75">
      <c r="A29">
        <v>40</v>
      </c>
      <c r="B29" s="5">
        <v>170147.9</v>
      </c>
      <c r="C29" s="3"/>
    </row>
    <row r="30" spans="1:2" ht="12.75">
      <c r="A30">
        <v>41</v>
      </c>
      <c r="B30" s="6">
        <v>17868.85</v>
      </c>
    </row>
    <row r="31" spans="1:3" ht="12.75">
      <c r="A31">
        <v>42</v>
      </c>
      <c r="B31" s="6">
        <v>152279.05</v>
      </c>
      <c r="C31" s="6">
        <v>0</v>
      </c>
    </row>
    <row r="32" spans="1:3" ht="12.75">
      <c r="A32">
        <v>43</v>
      </c>
      <c r="B32" s="6">
        <v>0</v>
      </c>
      <c r="C32" s="3"/>
    </row>
    <row r="33" spans="1:3" ht="12.75">
      <c r="A33" s="1">
        <v>50</v>
      </c>
      <c r="B33" s="6">
        <v>0</v>
      </c>
      <c r="C33" s="3"/>
    </row>
    <row r="34" spans="1:3" ht="12.75">
      <c r="A34" s="1">
        <v>60</v>
      </c>
      <c r="B34" s="6">
        <v>14872764.74</v>
      </c>
      <c r="C34" s="3"/>
    </row>
    <row r="35" spans="1:3" ht="12.75">
      <c r="A35" s="1"/>
      <c r="B35" s="6"/>
      <c r="C35" s="3"/>
    </row>
    <row r="36" spans="1:3" ht="12.75">
      <c r="A36" s="1">
        <v>70</v>
      </c>
      <c r="B36" s="6">
        <v>0</v>
      </c>
      <c r="C36" s="3"/>
    </row>
    <row r="37" spans="1:3" ht="12.75">
      <c r="A37" s="1">
        <v>71</v>
      </c>
      <c r="B37" s="6">
        <v>0</v>
      </c>
      <c r="C37" s="3"/>
    </row>
    <row r="38" spans="1:3" ht="12.75">
      <c r="A38" s="1">
        <v>72</v>
      </c>
      <c r="B38" s="6">
        <v>0</v>
      </c>
      <c r="C38" s="3"/>
    </row>
    <row r="39" spans="1:3" ht="12.75">
      <c r="A39" s="1">
        <v>73</v>
      </c>
      <c r="B39" s="6">
        <v>0</v>
      </c>
      <c r="C39" s="3"/>
    </row>
    <row r="40" spans="1:3" ht="12.75">
      <c r="A40" s="1">
        <v>74</v>
      </c>
      <c r="B40" s="6">
        <v>0</v>
      </c>
      <c r="C40" s="3"/>
    </row>
    <row r="41" spans="1:3" ht="12.75">
      <c r="A41" s="1">
        <v>75</v>
      </c>
      <c r="B41" s="6">
        <v>0</v>
      </c>
      <c r="C41" s="3"/>
    </row>
    <row r="42" spans="1:3" ht="12.75">
      <c r="A42" s="1">
        <v>80</v>
      </c>
      <c r="B42" s="6">
        <v>0</v>
      </c>
      <c r="C42" s="3"/>
    </row>
    <row r="43" spans="1:3" ht="12.75">
      <c r="A43" s="1">
        <v>90</v>
      </c>
      <c r="B43" s="6">
        <v>14872764.74</v>
      </c>
      <c r="C43" s="3"/>
    </row>
    <row r="44" spans="1:4" ht="12.75">
      <c r="A44" s="1"/>
      <c r="B44" s="6">
        <v>0</v>
      </c>
      <c r="C44" s="3"/>
      <c r="D44" s="59" t="s">
        <v>71</v>
      </c>
    </row>
    <row r="45" spans="2:3" ht="12.75">
      <c r="B45" s="5" t="s">
        <v>84</v>
      </c>
      <c r="C45" s="3"/>
    </row>
    <row r="46" spans="1:3" ht="12.75">
      <c r="A46" s="1"/>
      <c r="B46" s="5" t="s">
        <v>85</v>
      </c>
      <c r="C46" s="3"/>
    </row>
    <row r="47" spans="1:3" ht="12.75">
      <c r="A47" s="1"/>
      <c r="B47" s="5" t="s">
        <v>86</v>
      </c>
      <c r="C47" s="3"/>
    </row>
    <row r="48" spans="2:3" ht="12.75">
      <c r="B48" s="5" t="s">
        <v>87</v>
      </c>
      <c r="C48" s="3"/>
    </row>
    <row r="49" spans="2:3" ht="12.75">
      <c r="B49" s="5" t="s">
        <v>88</v>
      </c>
      <c r="C49" s="3"/>
    </row>
    <row r="50" spans="2:3" ht="12.75">
      <c r="B50" s="5" t="s">
        <v>89</v>
      </c>
      <c r="C50" s="3"/>
    </row>
    <row r="51" spans="2:3" ht="12.75">
      <c r="B51" s="7"/>
      <c r="C51" s="41"/>
    </row>
    <row r="52" ht="12.75">
      <c r="B52" s="40"/>
    </row>
    <row r="53" spans="1:2" ht="12.75">
      <c r="A53" t="s">
        <v>1</v>
      </c>
      <c r="B53" s="8" t="s">
        <v>61</v>
      </c>
    </row>
    <row r="54" ht="12.75">
      <c r="B54" s="9" t="s">
        <v>60</v>
      </c>
    </row>
    <row r="55" ht="12.75">
      <c r="B55" s="9" t="s">
        <v>38</v>
      </c>
    </row>
    <row r="56" ht="12.75">
      <c r="B56" s="10" t="s">
        <v>39</v>
      </c>
    </row>
    <row r="57" spans="2:3" ht="12.75">
      <c r="B57" s="11">
        <v>1</v>
      </c>
      <c r="C57" s="11" t="str">
        <f>INDEX(Precisions,Prec)</f>
        <v>Тыс.руб.( 5 знаков )</v>
      </c>
    </row>
    <row r="58" ht="12.75">
      <c r="C58" s="52">
        <f>IF(Prec&lt;=2,1000,1)</f>
        <v>1000</v>
      </c>
    </row>
    <row r="60" spans="1:2" ht="12.75">
      <c r="A60" s="54" t="s">
        <v>62</v>
      </c>
      <c r="B60" s="55" t="s">
        <v>65</v>
      </c>
    </row>
    <row r="61" spans="1:2" ht="12.75">
      <c r="A61" s="54" t="s">
        <v>63</v>
      </c>
      <c r="B61" s="55" t="s">
        <v>66</v>
      </c>
    </row>
    <row r="62" ht="12.75">
      <c r="B62" s="56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sidorova-i</dc:creator>
  <cp:keywords/>
  <dc:description/>
  <cp:lastModifiedBy>sidorova-i</cp:lastModifiedBy>
  <cp:lastPrinted>2007-02-20T09:18:03Z</cp:lastPrinted>
  <dcterms:created xsi:type="dcterms:W3CDTF">2001-05-14T06:13:20Z</dcterms:created>
  <dcterms:modified xsi:type="dcterms:W3CDTF">2012-07-12T14:07:58Z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